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0" windowHeight="13170"/>
  </bookViews>
  <sheets>
    <sheet name="Приложение 1  " sheetId="4" r:id="rId1"/>
    <sheet name="Приложение 2" sheetId="1" r:id="rId2"/>
  </sheets>
  <definedNames>
    <definedName name="_xlnm._FilterDatabase" localSheetId="0" hidden="1">'Приложение 1  '!$A$11:$G$23</definedName>
    <definedName name="_xlnm._FilterDatabase" localSheetId="1" hidden="1">'Приложение 2'!$A$12:$F$52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4"/>
  <c r="F25"/>
  <c r="G25"/>
  <c r="F24"/>
  <c r="G24"/>
  <c r="E24"/>
  <c r="G16" l="1"/>
  <c r="F13" l="1"/>
  <c r="E19"/>
  <c r="D31" i="1"/>
  <c r="D14"/>
  <c r="D19" l="1"/>
  <c r="D16"/>
  <c r="D15"/>
  <c r="D18"/>
  <c r="E44"/>
  <c r="E46"/>
  <c r="E49"/>
  <c r="E50"/>
  <c r="E48"/>
  <c r="E47"/>
  <c r="E45"/>
  <c r="D35"/>
  <c r="D36"/>
  <c r="D37"/>
  <c r="D38"/>
  <c r="F43"/>
  <c r="G43" s="1"/>
  <c r="D13"/>
  <c r="G22" i="4" l="1"/>
  <c r="E20"/>
  <c r="F22" l="1"/>
  <c r="E21"/>
  <c r="F14"/>
  <c r="G14"/>
  <c r="E13"/>
  <c r="E14" s="1"/>
  <c r="E51" i="1"/>
  <c r="F51"/>
  <c r="D25"/>
  <c r="D17" l="1"/>
  <c r="D20"/>
  <c r="D21"/>
  <c r="D22"/>
  <c r="D23"/>
  <c r="D24"/>
  <c r="D26"/>
  <c r="D27"/>
  <c r="D28"/>
  <c r="D29"/>
  <c r="D30"/>
  <c r="D32"/>
  <c r="D33"/>
  <c r="D34"/>
  <c r="D39"/>
  <c r="D40"/>
  <c r="D41"/>
  <c r="D42"/>
  <c r="E23" i="4" l="1"/>
  <c r="E18"/>
  <c r="E17"/>
  <c r="E16"/>
  <c r="E22" s="1"/>
  <c r="E12"/>
  <c r="E43" i="1" l="1"/>
  <c r="D43" s="1"/>
  <c r="D50" l="1"/>
  <c r="D49"/>
  <c r="D48"/>
  <c r="D47"/>
  <c r="D46"/>
  <c r="D45"/>
  <c r="D44"/>
  <c r="D51" l="1"/>
  <c r="E52"/>
  <c r="D52" l="1"/>
  <c r="F52"/>
</calcChain>
</file>

<file path=xl/sharedStrings.xml><?xml version="1.0" encoding="utf-8"?>
<sst xmlns="http://schemas.openxmlformats.org/spreadsheetml/2006/main" count="115" uniqueCount="71">
  <si>
    <t>Наименование учреждения</t>
  </si>
  <si>
    <t>Наименование работ</t>
  </si>
  <si>
    <t>Наименование субсидии</t>
  </si>
  <si>
    <t>Стоимость работ, всего</t>
  </si>
  <si>
    <t>в том числе по источникам финансирования</t>
  </si>
  <si>
    <t>средства областного бюджета</t>
  </si>
  <si>
    <t>средства бюджета Златоустовского городского округа</t>
  </si>
  <si>
    <t>МАДОУ "Детский сад комбинированного вида № 84"</t>
  </si>
  <si>
    <t>Обеспечение физической квалифицированной охраной</t>
  </si>
  <si>
    <t>МАДОУ "Детский сад комбинированного вида № 143"</t>
  </si>
  <si>
    <t>МАОУ СОШ №1</t>
  </si>
  <si>
    <t>МАОУ СОШ №2</t>
  </si>
  <si>
    <t>МАОУ СОШ №3</t>
  </si>
  <si>
    <t>МАОУ СОШ №4</t>
  </si>
  <si>
    <t>МАОУ СОШ №8</t>
  </si>
  <si>
    <t>МАОУ СОШ №9</t>
  </si>
  <si>
    <t>МАОУ СОШ №10</t>
  </si>
  <si>
    <t>МАОУ СОШ №13</t>
  </si>
  <si>
    <t>МАОУ СОШ №15</t>
  </si>
  <si>
    <t>МАОУ СОШ № 18</t>
  </si>
  <si>
    <t>МАОУ СОШ №21</t>
  </si>
  <si>
    <t>МАОУ СОШ №25</t>
  </si>
  <si>
    <t>МАОУ СОШ №34</t>
  </si>
  <si>
    <t>МАОУ СОШ № 35</t>
  </si>
  <si>
    <t>МАОУ СОШ № 38</t>
  </si>
  <si>
    <t>МАОУ СОШ № 45</t>
  </si>
  <si>
    <t xml:space="preserve">МАОУ СОШ № 90 </t>
  </si>
  <si>
    <t>МАУ ШИ №31</t>
  </si>
  <si>
    <t>МАУ Начальная школа №25</t>
  </si>
  <si>
    <t>ИТОГО по направлению</t>
  </si>
  <si>
    <t>Субсидия на обеспечение образовательных организаций 1,2 категории квалифицированной охраной</t>
  </si>
  <si>
    <t>МАОУ СОШ №35</t>
  </si>
  <si>
    <t>МАОУ СОШ №36</t>
  </si>
  <si>
    <t>МАОУ СОШ №37</t>
  </si>
  <si>
    <t>МАОУ СОШ №38</t>
  </si>
  <si>
    <t>МАОУ СОШ №90</t>
  </si>
  <si>
    <t>ИТОГО:</t>
  </si>
  <si>
    <t>Тип учреждения</t>
  </si>
  <si>
    <t>средства областного и федерального бюджетов</t>
  </si>
  <si>
    <t>Дошкольные учреждения</t>
  </si>
  <si>
    <t>Ремонт и противопожарные мероприятия</t>
  </si>
  <si>
    <t>МАДОУ "Детский сад № 58"</t>
  </si>
  <si>
    <t>из них на проведение противопожарных мероприятий</t>
  </si>
  <si>
    <t>МАОУ СОШ № 9</t>
  </si>
  <si>
    <t>МАОУ СОШ № 10</t>
  </si>
  <si>
    <t xml:space="preserve">Сумма, рублей
</t>
  </si>
  <si>
    <t>Общеобразовательные учреждения</t>
  </si>
  <si>
    <t>Ремонт кровли СП Детский сад №54</t>
  </si>
  <si>
    <t xml:space="preserve">Ремонт кровли  </t>
  </si>
  <si>
    <t>МАДОУ "Детский сад № 52"</t>
  </si>
  <si>
    <t>Капитальный ремонт здания</t>
  </si>
  <si>
    <t>Субсидия на проведение капитального ремонта зданий и сооружений муниципальных организаций дошкольного образования</t>
  </si>
  <si>
    <t>Субсидия на замену окон в общеобразовательных организациях</t>
  </si>
  <si>
    <t>Замена оконных блоков</t>
  </si>
  <si>
    <t>Монтаж системы оповещения</t>
  </si>
  <si>
    <t>МАДОУ "Детский сад комбинированного вида № 4"</t>
  </si>
  <si>
    <t>Монтаж системы контроля доступа СП ООШ №23</t>
  </si>
  <si>
    <t>Ремонт охранной сигнализации СП ООШ №23</t>
  </si>
  <si>
    <t>Ремонт системы охранного телевидения СП ООШ №23</t>
  </si>
  <si>
    <t>МАДОУ "Детский сад № 72"</t>
  </si>
  <si>
    <t>МАДОУ "Детский сад № 96"</t>
  </si>
  <si>
    <t>МАДОУ "Детский сад комбинированного вида № 43"</t>
  </si>
  <si>
    <t>МАДОУ "Детский сад комбинированного вида № 47"</t>
  </si>
  <si>
    <t>Устройство калитки</t>
  </si>
  <si>
    <t>Ремонт помещений</t>
  </si>
  <si>
    <t xml:space="preserve">Монтаж дверей </t>
  </si>
  <si>
    <t>(рублей)</t>
  </si>
  <si>
    <t>Перечень объектов и видов мероприятий антитеррористической направленности в учреждениях, подведомственных муниципальному казенному учреждению Управление образования и молодежной политики Златоустовского городского округа на 2024 год</t>
  </si>
  <si>
    <t>Перечень объектов и работ по ремонтам и противопожарным мероприятиям в учреждениях, подведомственных муниципальному казенному учреждению Управление образования и молодежной политики Златоустовского городского округа на 2024 год</t>
  </si>
  <si>
    <t xml:space="preserve">ПРИЛОЖЕНИЕ 1
Утверждено
распоряжением Администрации
Златоустовского городского округа
от 22.03.2024 г. № 706-р/АДМ
</t>
  </si>
  <si>
    <t xml:space="preserve">ПРИЛОЖЕНИЕ 2
Утверждено
распоряжением Администрации
Златоустовского городского округа
от 22.03.2024 г. № 706-р/АДМ
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</si>
</sst>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_(* #,##0.000000000_);_(* \(#,##0.000000000\);_(* &quot;-&quot;??_);_(@_)"/>
  </numFmts>
  <fonts count="7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wrapText="1" shrinkToFit="1"/>
    </xf>
    <xf numFmtId="164" fontId="2" fillId="2" borderId="0" xfId="1" applyFont="1" applyFill="1" applyAlignment="1">
      <alignment wrapText="1" shrinkToFit="1"/>
    </xf>
    <xf numFmtId="164" fontId="2" fillId="2" borderId="0" xfId="1" applyFont="1" applyFill="1" applyAlignment="1">
      <alignment horizontal="center" vertical="center"/>
    </xf>
    <xf numFmtId="164" fontId="2" fillId="2" borderId="5" xfId="1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horizontal="right" vertical="center" wrapText="1" shrinkToFit="1"/>
    </xf>
    <xf numFmtId="164" fontId="4" fillId="2" borderId="5" xfId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center" wrapText="1" shrinkToFit="1"/>
    </xf>
    <xf numFmtId="164" fontId="2" fillId="2" borderId="0" xfId="1" applyFont="1" applyFill="1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 shrinkToFit="1"/>
    </xf>
    <xf numFmtId="0" fontId="2" fillId="2" borderId="0" xfId="0" applyFont="1" applyFill="1" applyAlignment="1">
      <alignment horizontal="center" vertical="center"/>
    </xf>
    <xf numFmtId="164" fontId="2" fillId="2" borderId="0" xfId="1" applyFont="1" applyFill="1" applyAlignment="1">
      <alignment horizontal="right"/>
    </xf>
    <xf numFmtId="164" fontId="2" fillId="2" borderId="5" xfId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164" fontId="5" fillId="2" borderId="5" xfId="1" applyFont="1" applyFill="1" applyBorder="1" applyAlignment="1">
      <alignment horizontal="right" vertical="center"/>
    </xf>
    <xf numFmtId="164" fontId="0" fillId="2" borderId="0" xfId="1" applyFont="1" applyFill="1" applyAlignment="1">
      <alignment wrapText="1" shrinkToFit="1"/>
    </xf>
    <xf numFmtId="164" fontId="0" fillId="2" borderId="0" xfId="1" applyFont="1" applyFill="1" applyAlignment="1">
      <alignment horizontal="right"/>
    </xf>
    <xf numFmtId="164" fontId="2" fillId="0" borderId="5" xfId="1" applyFont="1" applyFill="1" applyBorder="1" applyAlignment="1">
      <alignment horizontal="center" vertical="center" wrapText="1" shrinkToFit="1"/>
    </xf>
    <xf numFmtId="164" fontId="2" fillId="2" borderId="0" xfId="1" applyFont="1" applyFill="1" applyAlignment="1">
      <alignment horizontal="center"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 shrinkToFit="1"/>
    </xf>
    <xf numFmtId="0" fontId="2" fillId="0" borderId="0" xfId="0" applyFont="1"/>
    <xf numFmtId="0" fontId="2" fillId="0" borderId="0" xfId="0" applyFont="1" applyAlignment="1">
      <alignment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 shrinkToFit="1"/>
    </xf>
    <xf numFmtId="0" fontId="2" fillId="0" borderId="0" xfId="0" applyFont="1" applyAlignment="1">
      <alignment wrapText="1" shrinkToFit="1"/>
    </xf>
    <xf numFmtId="164" fontId="2" fillId="0" borderId="0" xfId="1" applyFont="1" applyFill="1" applyAlignment="1">
      <alignment wrapText="1" shrinkToFit="1"/>
    </xf>
    <xf numFmtId="164" fontId="2" fillId="0" borderId="0" xfId="1" applyFont="1" applyFill="1" applyAlignment="1">
      <alignment horizontal="center" vertical="center"/>
    </xf>
    <xf numFmtId="0" fontId="2" fillId="0" borderId="5" xfId="0" applyFont="1" applyBorder="1" applyAlignment="1">
      <alignment horizontal="center" vertical="center" wrapText="1" shrinkToFit="1"/>
    </xf>
    <xf numFmtId="164" fontId="2" fillId="0" borderId="5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vertical="center"/>
    </xf>
    <xf numFmtId="164" fontId="0" fillId="0" borderId="0" xfId="1" applyFont="1" applyFill="1"/>
    <xf numFmtId="43" fontId="0" fillId="0" borderId="0" xfId="0" applyNumberFormat="1"/>
    <xf numFmtId="0" fontId="2" fillId="2" borderId="5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165" fontId="2" fillId="2" borderId="0" xfId="1" applyNumberFormat="1" applyFont="1" applyFill="1" applyAlignment="1">
      <alignment horizontal="center" vertical="center"/>
    </xf>
    <xf numFmtId="164" fontId="2" fillId="3" borderId="0" xfId="1" applyFont="1" applyFill="1"/>
    <xf numFmtId="164" fontId="2" fillId="0" borderId="5" xfId="1" applyFont="1" applyFill="1" applyBorder="1" applyAlignment="1">
      <alignment horizontal="right" vertical="center"/>
    </xf>
    <xf numFmtId="164" fontId="2" fillId="0" borderId="5" xfId="1" applyFont="1" applyFill="1" applyBorder="1" applyAlignment="1">
      <alignment horizontal="right" vertical="center" wrapText="1" shrinkToFit="1"/>
    </xf>
    <xf numFmtId="4" fontId="2" fillId="0" borderId="5" xfId="1" applyNumberFormat="1" applyFont="1" applyFill="1" applyBorder="1" applyAlignment="1">
      <alignment horizontal="right" vertical="center"/>
    </xf>
    <xf numFmtId="164" fontId="3" fillId="0" borderId="0" xfId="1" applyFont="1" applyFill="1" applyAlignment="1">
      <alignment horizontal="center" wrapText="1" shrinkToFit="1"/>
    </xf>
    <xf numFmtId="0" fontId="2" fillId="2" borderId="5" xfId="0" applyFont="1" applyFill="1" applyBorder="1" applyAlignment="1">
      <alignment horizontal="right" vertical="center"/>
    </xf>
    <xf numFmtId="164" fontId="2" fillId="2" borderId="5" xfId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 shrinkToFit="1"/>
    </xf>
    <xf numFmtId="0" fontId="2" fillId="2" borderId="7" xfId="0" applyFont="1" applyFill="1" applyBorder="1" applyAlignment="1">
      <alignment horizontal="right" vertical="center" wrapText="1" shrinkToFit="1"/>
    </xf>
    <xf numFmtId="0" fontId="2" fillId="2" borderId="3" xfId="0" applyFont="1" applyFill="1" applyBorder="1" applyAlignment="1">
      <alignment horizontal="right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wrapText="1" shrinkToFit="1"/>
    </xf>
    <xf numFmtId="164" fontId="2" fillId="0" borderId="1" xfId="1" applyFont="1" applyFill="1" applyBorder="1" applyAlignment="1">
      <alignment horizontal="center" vertical="center" wrapText="1" shrinkToFit="1"/>
    </xf>
    <xf numFmtId="164" fontId="2" fillId="0" borderId="4" xfId="1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80" zoomScaleNormal="80" workbookViewId="0">
      <selection activeCell="A8" sqref="A8:F8"/>
    </sheetView>
  </sheetViews>
  <sheetFormatPr defaultColWidth="9.140625" defaultRowHeight="12.75"/>
  <cols>
    <col min="1" max="1" width="21" style="13" customWidth="1"/>
    <col min="2" max="2" width="25.28515625" style="14" customWidth="1"/>
    <col min="3" max="3" width="34.85546875" style="15" customWidth="1"/>
    <col min="4" max="4" width="18.85546875" style="15" customWidth="1"/>
    <col min="5" max="5" width="16" style="21" customWidth="1"/>
    <col min="6" max="6" width="17.5703125" style="21" customWidth="1"/>
    <col min="7" max="7" width="20.7109375" style="22" customWidth="1"/>
    <col min="8" max="8" width="17.28515625" customWidth="1"/>
    <col min="9" max="9" width="13.5703125" bestFit="1" customWidth="1"/>
    <col min="10" max="16384" width="9.140625" style="14"/>
  </cols>
  <sheetData>
    <row r="1" spans="1:13" customFormat="1" ht="3" customHeight="1">
      <c r="A1" s="25"/>
      <c r="C1" s="26"/>
      <c r="D1" s="55" t="s">
        <v>69</v>
      </c>
      <c r="E1" s="55"/>
      <c r="F1" s="55"/>
      <c r="G1" s="55"/>
      <c r="H1" s="27"/>
      <c r="I1" s="27"/>
    </row>
    <row r="2" spans="1:13" customFormat="1" ht="3.75" customHeight="1">
      <c r="A2" s="25"/>
      <c r="C2" s="26"/>
      <c r="D2" s="55"/>
      <c r="E2" s="55"/>
      <c r="F2" s="55"/>
      <c r="G2" s="55"/>
      <c r="H2" s="27"/>
      <c r="I2" s="27"/>
    </row>
    <row r="3" spans="1:13" customFormat="1" ht="12.75" customHeight="1">
      <c r="A3" s="25"/>
      <c r="C3" s="26"/>
      <c r="D3" s="55"/>
      <c r="E3" s="55"/>
      <c r="F3" s="55"/>
      <c r="G3" s="55"/>
      <c r="H3" s="27"/>
      <c r="I3" s="27"/>
    </row>
    <row r="4" spans="1:13" customFormat="1" ht="12.75" customHeight="1">
      <c r="A4" s="25"/>
      <c r="C4" s="26"/>
      <c r="D4" s="55"/>
      <c r="E4" s="55"/>
      <c r="F4" s="55"/>
      <c r="G4" s="55"/>
      <c r="H4" s="27"/>
      <c r="I4" s="27"/>
    </row>
    <row r="5" spans="1:13" customFormat="1" ht="21" customHeight="1">
      <c r="A5" s="25"/>
      <c r="C5" s="26"/>
      <c r="D5" s="55"/>
      <c r="E5" s="55"/>
      <c r="F5" s="55"/>
      <c r="G5" s="55"/>
      <c r="H5" s="27"/>
      <c r="I5" s="27"/>
    </row>
    <row r="6" spans="1:13" customFormat="1" ht="30.6" customHeight="1">
      <c r="A6" s="25"/>
      <c r="C6" s="26"/>
      <c r="D6" s="55"/>
      <c r="E6" s="55"/>
      <c r="F6" s="55"/>
      <c r="G6" s="55"/>
      <c r="H6" s="27"/>
      <c r="I6" s="27"/>
    </row>
    <row r="7" spans="1:13" customFormat="1" ht="33" customHeight="1">
      <c r="A7" s="25"/>
      <c r="C7" s="26"/>
      <c r="D7" s="55"/>
      <c r="E7" s="55"/>
      <c r="F7" s="55"/>
      <c r="G7" s="55"/>
      <c r="H7" s="27"/>
      <c r="I7" s="27"/>
    </row>
    <row r="8" spans="1:13" customFormat="1" ht="63.75" customHeight="1">
      <c r="A8" s="68" t="s">
        <v>68</v>
      </c>
      <c r="B8" s="68"/>
      <c r="C8" s="68"/>
      <c r="D8" s="68"/>
      <c r="E8" s="68"/>
      <c r="F8" s="68"/>
      <c r="G8" s="28"/>
      <c r="H8" s="27"/>
      <c r="I8" s="27"/>
    </row>
    <row r="9" spans="1:13" s="3" customFormat="1">
      <c r="A9" s="16"/>
      <c r="C9" s="4"/>
      <c r="D9" s="4"/>
      <c r="E9" s="24"/>
      <c r="F9" s="5"/>
      <c r="G9" s="17" t="s">
        <v>66</v>
      </c>
      <c r="H9"/>
      <c r="I9"/>
      <c r="J9" s="14"/>
      <c r="K9" s="14"/>
      <c r="L9" s="14"/>
      <c r="M9" s="14"/>
    </row>
    <row r="10" spans="1:13" s="3" customFormat="1">
      <c r="A10" s="66" t="s">
        <v>37</v>
      </c>
      <c r="B10" s="66" t="s">
        <v>0</v>
      </c>
      <c r="C10" s="66" t="s">
        <v>1</v>
      </c>
      <c r="D10" s="58" t="s">
        <v>2</v>
      </c>
      <c r="E10" s="57" t="s">
        <v>45</v>
      </c>
      <c r="F10" s="57" t="s">
        <v>4</v>
      </c>
      <c r="G10" s="57"/>
      <c r="H10"/>
      <c r="I10"/>
      <c r="J10" s="14"/>
      <c r="K10" s="14"/>
      <c r="L10" s="14"/>
      <c r="M10" s="14"/>
    </row>
    <row r="11" spans="1:13" s="3" customFormat="1" ht="60" customHeight="1">
      <c r="A11" s="66"/>
      <c r="B11" s="66"/>
      <c r="C11" s="66"/>
      <c r="D11" s="67"/>
      <c r="E11" s="57"/>
      <c r="F11" s="7" t="s">
        <v>38</v>
      </c>
      <c r="G11" s="9" t="s">
        <v>6</v>
      </c>
      <c r="H11"/>
      <c r="I11"/>
      <c r="J11" s="14"/>
      <c r="K11" s="14"/>
      <c r="L11" s="14"/>
      <c r="M11" s="14"/>
    </row>
    <row r="12" spans="1:13" s="3" customFormat="1" ht="38.25">
      <c r="A12" s="58" t="s">
        <v>39</v>
      </c>
      <c r="B12" s="8" t="s">
        <v>41</v>
      </c>
      <c r="C12" s="11" t="s">
        <v>47</v>
      </c>
      <c r="D12" s="29" t="s">
        <v>40</v>
      </c>
      <c r="E12" s="9">
        <f>F12+G12</f>
        <v>5330200</v>
      </c>
      <c r="F12" s="7"/>
      <c r="G12" s="9">
        <v>5330200</v>
      </c>
      <c r="H12"/>
      <c r="I12"/>
      <c r="J12" s="14"/>
      <c r="K12" s="14"/>
      <c r="L12" s="14"/>
      <c r="M12" s="14"/>
    </row>
    <row r="13" spans="1:13" s="3" customFormat="1" ht="114.75">
      <c r="A13" s="59"/>
      <c r="B13" s="8" t="s">
        <v>49</v>
      </c>
      <c r="C13" s="11" t="s">
        <v>50</v>
      </c>
      <c r="D13" s="45" t="s">
        <v>51</v>
      </c>
      <c r="E13" s="9">
        <f>F13+G13</f>
        <v>1280300</v>
      </c>
      <c r="F13" s="9">
        <f>1436400-50000-156100</f>
        <v>1230300</v>
      </c>
      <c r="G13" s="9">
        <v>50000</v>
      </c>
      <c r="H13"/>
      <c r="I13"/>
      <c r="J13" s="14"/>
      <c r="K13" s="14"/>
      <c r="L13" s="14"/>
      <c r="M13" s="14"/>
    </row>
    <row r="14" spans="1:13">
      <c r="A14" s="59"/>
      <c r="B14" s="60" t="s">
        <v>36</v>
      </c>
      <c r="C14" s="61"/>
      <c r="D14" s="62"/>
      <c r="E14" s="18">
        <f>SUM(E12:E13)</f>
        <v>6610500</v>
      </c>
      <c r="F14" s="18">
        <f t="shared" ref="F14:G14" si="0">SUM(F12:F13)</f>
        <v>1230300</v>
      </c>
      <c r="G14" s="18">
        <f t="shared" si="0"/>
        <v>5380200</v>
      </c>
      <c r="H14" s="43"/>
      <c r="I14" s="44"/>
    </row>
    <row r="15" spans="1:13">
      <c r="A15" s="67"/>
      <c r="B15" s="56" t="s">
        <v>42</v>
      </c>
      <c r="C15" s="56"/>
      <c r="D15" s="56"/>
      <c r="E15" s="18">
        <v>0</v>
      </c>
      <c r="F15" s="18">
        <v>0</v>
      </c>
      <c r="G15" s="18">
        <v>0</v>
      </c>
    </row>
    <row r="16" spans="1:13" ht="32.450000000000003" customHeight="1">
      <c r="A16" s="66" t="s">
        <v>46</v>
      </c>
      <c r="B16" s="19" t="s">
        <v>10</v>
      </c>
      <c r="C16" s="8" t="s">
        <v>48</v>
      </c>
      <c r="D16" s="58" t="s">
        <v>40</v>
      </c>
      <c r="E16" s="18">
        <f t="shared" ref="E16:E21" si="1">F16+G16</f>
        <v>6458168.0700000003</v>
      </c>
      <c r="F16" s="20"/>
      <c r="G16" s="10">
        <f>7558276.7-1100108.63</f>
        <v>6458168.0700000003</v>
      </c>
    </row>
    <row r="17" spans="1:13" s="3" customFormat="1">
      <c r="A17" s="66"/>
      <c r="B17" s="19" t="s">
        <v>43</v>
      </c>
      <c r="C17" s="8" t="s">
        <v>48</v>
      </c>
      <c r="D17" s="59"/>
      <c r="E17" s="18">
        <f t="shared" si="1"/>
        <v>193463.27</v>
      </c>
      <c r="F17" s="9">
        <v>0</v>
      </c>
      <c r="G17" s="18">
        <v>193463.27</v>
      </c>
      <c r="H17"/>
      <c r="I17"/>
      <c r="J17" s="14"/>
      <c r="K17" s="14"/>
      <c r="L17" s="14"/>
      <c r="M17" s="14"/>
    </row>
    <row r="18" spans="1:13" s="3" customFormat="1">
      <c r="A18" s="66"/>
      <c r="B18" s="19" t="s">
        <v>44</v>
      </c>
      <c r="C18" s="46" t="s">
        <v>48</v>
      </c>
      <c r="D18" s="59"/>
      <c r="E18" s="18">
        <f t="shared" si="1"/>
        <v>458474</v>
      </c>
      <c r="F18" s="9"/>
      <c r="G18" s="18">
        <v>458474</v>
      </c>
      <c r="H18"/>
      <c r="I18"/>
      <c r="J18" s="14"/>
      <c r="K18" s="14"/>
      <c r="L18" s="14"/>
      <c r="M18" s="14"/>
    </row>
    <row r="19" spans="1:13" s="3" customFormat="1">
      <c r="A19" s="66"/>
      <c r="B19" s="19" t="s">
        <v>23</v>
      </c>
      <c r="C19" s="46" t="s">
        <v>64</v>
      </c>
      <c r="D19" s="48"/>
      <c r="E19" s="18">
        <f t="shared" si="1"/>
        <v>4020000</v>
      </c>
      <c r="F19" s="9"/>
      <c r="G19" s="18">
        <v>4020000</v>
      </c>
      <c r="H19"/>
      <c r="I19"/>
      <c r="J19" s="14"/>
      <c r="K19" s="14"/>
      <c r="L19" s="14"/>
      <c r="M19" s="14"/>
    </row>
    <row r="20" spans="1:13" s="3" customFormat="1">
      <c r="A20" s="66"/>
      <c r="B20" s="19" t="s">
        <v>28</v>
      </c>
      <c r="C20" s="46" t="s">
        <v>53</v>
      </c>
      <c r="D20" s="48"/>
      <c r="E20" s="18">
        <f>G20</f>
        <v>254200</v>
      </c>
      <c r="F20" s="9"/>
      <c r="G20" s="18">
        <v>254200</v>
      </c>
      <c r="H20"/>
      <c r="I20"/>
      <c r="J20" s="14"/>
      <c r="K20" s="14"/>
      <c r="L20" s="14"/>
      <c r="M20" s="14"/>
    </row>
    <row r="21" spans="1:13" s="3" customFormat="1" ht="51">
      <c r="A21" s="66"/>
      <c r="B21" s="47" t="s">
        <v>27</v>
      </c>
      <c r="C21" s="8" t="s">
        <v>53</v>
      </c>
      <c r="D21" s="45" t="s">
        <v>52</v>
      </c>
      <c r="E21" s="18">
        <f t="shared" si="1"/>
        <v>1074700</v>
      </c>
      <c r="F21" s="9">
        <v>1064700</v>
      </c>
      <c r="G21" s="18">
        <v>10000</v>
      </c>
      <c r="H21"/>
      <c r="I21"/>
      <c r="J21" s="14"/>
      <c r="K21" s="14"/>
      <c r="L21" s="14"/>
      <c r="M21" s="14"/>
    </row>
    <row r="22" spans="1:13">
      <c r="A22" s="66"/>
      <c r="B22" s="63" t="s">
        <v>36</v>
      </c>
      <c r="C22" s="64"/>
      <c r="D22" s="65"/>
      <c r="E22" s="18">
        <f>SUM(E16:E21)</f>
        <v>12459005.34</v>
      </c>
      <c r="F22" s="18">
        <f t="shared" ref="F22" si="2">SUM(F16:F21)</f>
        <v>1064700</v>
      </c>
      <c r="G22" s="18">
        <f>SUM(G16:G21)</f>
        <v>11394305.34</v>
      </c>
      <c r="H22" s="44"/>
    </row>
    <row r="23" spans="1:13">
      <c r="A23" s="66"/>
      <c r="B23" s="56" t="s">
        <v>42</v>
      </c>
      <c r="C23" s="56"/>
      <c r="D23" s="56"/>
      <c r="E23" s="18">
        <f>G23</f>
        <v>0</v>
      </c>
      <c r="F23" s="18">
        <v>0</v>
      </c>
      <c r="G23" s="18">
        <v>0</v>
      </c>
    </row>
    <row r="24" spans="1:13">
      <c r="A24" s="66"/>
      <c r="B24" s="56" t="s">
        <v>36</v>
      </c>
      <c r="C24" s="56"/>
      <c r="D24" s="56"/>
      <c r="E24" s="18">
        <f>E22+E14</f>
        <v>19069505.34</v>
      </c>
      <c r="F24" s="18">
        <f t="shared" ref="F24:G25" si="3">F22+F14</f>
        <v>2295000</v>
      </c>
      <c r="G24" s="18">
        <f t="shared" si="3"/>
        <v>16774505.34</v>
      </c>
    </row>
    <row r="25" spans="1:13">
      <c r="A25" s="66"/>
      <c r="B25" s="56" t="s">
        <v>42</v>
      </c>
      <c r="C25" s="56"/>
      <c r="D25" s="56"/>
      <c r="E25" s="18">
        <f>E23+E15</f>
        <v>0</v>
      </c>
      <c r="F25" s="18">
        <f t="shared" si="3"/>
        <v>0</v>
      </c>
      <c r="G25" s="18">
        <f t="shared" si="3"/>
        <v>0</v>
      </c>
    </row>
  </sheetData>
  <autoFilter ref="A11:G23"/>
  <mergeCells count="17">
    <mergeCell ref="A16:A25"/>
    <mergeCell ref="A12:A15"/>
    <mergeCell ref="A8:F8"/>
    <mergeCell ref="B15:D15"/>
    <mergeCell ref="A10:A11"/>
    <mergeCell ref="B10:B11"/>
    <mergeCell ref="C10:C11"/>
    <mergeCell ref="D10:D11"/>
    <mergeCell ref="E10:E11"/>
    <mergeCell ref="B24:D24"/>
    <mergeCell ref="B25:D25"/>
    <mergeCell ref="D1:G7"/>
    <mergeCell ref="B23:D23"/>
    <mergeCell ref="F10:G10"/>
    <mergeCell ref="D16:D18"/>
    <mergeCell ref="B14:D14"/>
    <mergeCell ref="B22:D22"/>
  </mergeCells>
  <phoneticPr fontId="6" type="noConversion"/>
  <pageMargins left="0.70866141732283472" right="0.31496062992125984" top="0.55118110236220474" bottom="0.15748031496062992" header="0.31496062992125984" footer="0.31496062992125984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5"/>
  <sheetViews>
    <sheetView zoomScale="160" zoomScaleNormal="160" workbookViewId="0">
      <selection activeCell="A8" sqref="A8:F8"/>
    </sheetView>
  </sheetViews>
  <sheetFormatPr defaultColWidth="9.140625" defaultRowHeight="12.75"/>
  <cols>
    <col min="1" max="1" width="26.7109375" style="1" customWidth="1"/>
    <col min="2" max="2" width="32.5703125" style="2" customWidth="1"/>
    <col min="3" max="3" width="18.85546875" style="3" customWidth="1"/>
    <col min="4" max="4" width="14.85546875" style="12" customWidth="1"/>
    <col min="5" max="5" width="16" style="3" customWidth="1"/>
    <col min="6" max="6" width="16.28515625" style="6" customWidth="1"/>
    <col min="7" max="7" width="14.85546875" style="3" customWidth="1"/>
    <col min="8" max="16384" width="9.140625" style="3"/>
  </cols>
  <sheetData>
    <row r="1" spans="1:6" customFormat="1" ht="12.75" customHeight="1">
      <c r="A1" s="25"/>
      <c r="C1" s="26"/>
      <c r="D1" s="55" t="s">
        <v>70</v>
      </c>
      <c r="E1" s="55"/>
      <c r="F1" s="55"/>
    </row>
    <row r="2" spans="1:6" customFormat="1" ht="12.75" customHeight="1">
      <c r="A2" s="25"/>
      <c r="C2" s="26"/>
      <c r="D2" s="55"/>
      <c r="E2" s="55"/>
      <c r="F2" s="55"/>
    </row>
    <row r="3" spans="1:6" customFormat="1" ht="12.75" customHeight="1">
      <c r="A3" s="25"/>
      <c r="C3" s="26"/>
      <c r="D3" s="55"/>
      <c r="E3" s="55"/>
      <c r="F3" s="55"/>
    </row>
    <row r="4" spans="1:6" customFormat="1" ht="12.75" customHeight="1">
      <c r="A4" s="25"/>
      <c r="C4" s="26"/>
      <c r="D4" s="55"/>
      <c r="E4" s="55"/>
      <c r="F4" s="55"/>
    </row>
    <row r="5" spans="1:6" customFormat="1" ht="21" customHeight="1">
      <c r="A5" s="25"/>
      <c r="C5" s="26"/>
      <c r="D5" s="55"/>
      <c r="E5" s="55"/>
      <c r="F5" s="55"/>
    </row>
    <row r="6" spans="1:6" customFormat="1" ht="30.6" customHeight="1">
      <c r="A6" s="25"/>
      <c r="C6" s="26"/>
      <c r="D6" s="55"/>
      <c r="E6" s="55"/>
      <c r="F6" s="55"/>
    </row>
    <row r="7" spans="1:6" customFormat="1" ht="33" customHeight="1">
      <c r="A7" s="25"/>
      <c r="C7" s="26"/>
      <c r="D7" s="55"/>
      <c r="E7" s="55"/>
      <c r="F7" s="55"/>
    </row>
    <row r="8" spans="1:6" customFormat="1" ht="54.75" customHeight="1">
      <c r="A8" s="68" t="s">
        <v>67</v>
      </c>
      <c r="B8" s="68"/>
      <c r="C8" s="68"/>
      <c r="D8" s="68"/>
      <c r="E8" s="68"/>
      <c r="F8" s="68"/>
    </row>
    <row r="9" spans="1:6" ht="12.75" customHeight="1">
      <c r="A9" s="30"/>
      <c r="B9" s="31"/>
      <c r="C9" s="27"/>
      <c r="D9" s="55"/>
      <c r="E9" s="55"/>
      <c r="F9" s="55"/>
    </row>
    <row r="10" spans="1:6" ht="12" customHeight="1">
      <c r="A10" s="30"/>
      <c r="B10" s="32"/>
      <c r="C10" s="33"/>
      <c r="D10" s="34"/>
      <c r="E10" s="33"/>
      <c r="F10" s="35" t="s">
        <v>66</v>
      </c>
    </row>
    <row r="11" spans="1:6">
      <c r="A11" s="69" t="s">
        <v>0</v>
      </c>
      <c r="B11" s="69" t="s">
        <v>1</v>
      </c>
      <c r="C11" s="69" t="s">
        <v>2</v>
      </c>
      <c r="D11" s="81" t="s">
        <v>3</v>
      </c>
      <c r="E11" s="83" t="s">
        <v>4</v>
      </c>
      <c r="F11" s="84"/>
    </row>
    <row r="12" spans="1:6" ht="38.25">
      <c r="A12" s="71"/>
      <c r="B12" s="71"/>
      <c r="C12" s="71"/>
      <c r="D12" s="82"/>
      <c r="E12" s="36" t="s">
        <v>5</v>
      </c>
      <c r="F12" s="23" t="s">
        <v>6</v>
      </c>
    </row>
    <row r="13" spans="1:6" ht="25.5">
      <c r="A13" s="49" t="s">
        <v>55</v>
      </c>
      <c r="B13" s="49" t="s">
        <v>54</v>
      </c>
      <c r="C13" s="69"/>
      <c r="D13" s="53">
        <f>F13</f>
        <v>300000</v>
      </c>
      <c r="E13" s="54">
        <v>0</v>
      </c>
      <c r="F13" s="53">
        <v>300000</v>
      </c>
    </row>
    <row r="14" spans="1:6" ht="25.5">
      <c r="A14" s="49" t="s">
        <v>61</v>
      </c>
      <c r="B14" s="49" t="s">
        <v>54</v>
      </c>
      <c r="C14" s="70"/>
      <c r="D14" s="53">
        <f>F14</f>
        <v>350000</v>
      </c>
      <c r="E14" s="54">
        <v>0</v>
      </c>
      <c r="F14" s="53">
        <v>350000</v>
      </c>
    </row>
    <row r="15" spans="1:6" ht="25.5">
      <c r="A15" s="49" t="s">
        <v>62</v>
      </c>
      <c r="B15" s="49" t="s">
        <v>54</v>
      </c>
      <c r="C15" s="70"/>
      <c r="D15" s="53">
        <f>F15</f>
        <v>350000</v>
      </c>
      <c r="E15" s="54">
        <v>0</v>
      </c>
      <c r="F15" s="53">
        <v>350000</v>
      </c>
    </row>
    <row r="16" spans="1:6">
      <c r="A16" s="49" t="s">
        <v>59</v>
      </c>
      <c r="B16" s="49" t="s">
        <v>54</v>
      </c>
      <c r="C16" s="70"/>
      <c r="D16" s="53">
        <f>F16</f>
        <v>558000</v>
      </c>
      <c r="E16" s="54">
        <v>0</v>
      </c>
      <c r="F16" s="53">
        <v>558000</v>
      </c>
    </row>
    <row r="17" spans="1:6" ht="25.5">
      <c r="A17" s="72" t="s">
        <v>7</v>
      </c>
      <c r="B17" s="38" t="s">
        <v>8</v>
      </c>
      <c r="C17" s="70"/>
      <c r="D17" s="52">
        <f t="shared" ref="D17:D18" si="0">E17+F17</f>
        <v>878460</v>
      </c>
      <c r="E17" s="54">
        <v>0</v>
      </c>
      <c r="F17" s="37">
        <v>878460</v>
      </c>
    </row>
    <row r="18" spans="1:6">
      <c r="A18" s="72"/>
      <c r="B18" s="38" t="s">
        <v>54</v>
      </c>
      <c r="C18" s="70"/>
      <c r="D18" s="52">
        <f t="shared" si="0"/>
        <v>350000</v>
      </c>
      <c r="E18" s="54">
        <v>0</v>
      </c>
      <c r="F18" s="37">
        <v>350000</v>
      </c>
    </row>
    <row r="19" spans="1:6" ht="25.5">
      <c r="A19" s="38" t="s">
        <v>60</v>
      </c>
      <c r="B19" s="38" t="s">
        <v>8</v>
      </c>
      <c r="C19" s="70"/>
      <c r="D19" s="37">
        <f t="shared" ref="D19" si="1">E19+F19</f>
        <v>656434.30000000005</v>
      </c>
      <c r="E19" s="54">
        <v>0</v>
      </c>
      <c r="F19" s="37">
        <v>656434.30000000005</v>
      </c>
    </row>
    <row r="20" spans="1:6" ht="38.25">
      <c r="A20" s="38" t="s">
        <v>9</v>
      </c>
      <c r="B20" s="38" t="s">
        <v>8</v>
      </c>
      <c r="C20" s="70"/>
      <c r="D20" s="37">
        <f t="shared" ref="D20:D42" si="2">F20</f>
        <v>914760</v>
      </c>
      <c r="E20" s="54">
        <v>0</v>
      </c>
      <c r="F20" s="37">
        <v>914760</v>
      </c>
    </row>
    <row r="21" spans="1:6" ht="25.5">
      <c r="A21" s="38" t="s">
        <v>10</v>
      </c>
      <c r="B21" s="38" t="s">
        <v>8</v>
      </c>
      <c r="C21" s="70"/>
      <c r="D21" s="37">
        <f t="shared" si="2"/>
        <v>2368800</v>
      </c>
      <c r="E21" s="54">
        <v>0</v>
      </c>
      <c r="F21" s="37">
        <v>2368800</v>
      </c>
    </row>
    <row r="22" spans="1:6" ht="25.5">
      <c r="A22" s="38" t="s">
        <v>12</v>
      </c>
      <c r="B22" s="38" t="s">
        <v>8</v>
      </c>
      <c r="C22" s="70"/>
      <c r="D22" s="37">
        <f t="shared" si="2"/>
        <v>753444.5</v>
      </c>
      <c r="E22" s="54">
        <v>0</v>
      </c>
      <c r="F22" s="37">
        <v>753444.5</v>
      </c>
    </row>
    <row r="23" spans="1:6" ht="25.5">
      <c r="A23" s="38" t="s">
        <v>13</v>
      </c>
      <c r="B23" s="38" t="s">
        <v>8</v>
      </c>
      <c r="C23" s="70"/>
      <c r="D23" s="37">
        <f t="shared" si="2"/>
        <v>755280.9</v>
      </c>
      <c r="E23" s="54">
        <v>0</v>
      </c>
      <c r="F23" s="37">
        <v>755280.9</v>
      </c>
    </row>
    <row r="24" spans="1:6" ht="25.5">
      <c r="A24" s="38" t="s">
        <v>14</v>
      </c>
      <c r="B24" s="38" t="s">
        <v>8</v>
      </c>
      <c r="C24" s="70"/>
      <c r="D24" s="37">
        <f t="shared" si="2"/>
        <v>1850800</v>
      </c>
      <c r="E24" s="54">
        <v>0</v>
      </c>
      <c r="F24" s="37">
        <v>1850800</v>
      </c>
    </row>
    <row r="25" spans="1:6" ht="25.5">
      <c r="A25" s="38" t="s">
        <v>15</v>
      </c>
      <c r="B25" s="38" t="s">
        <v>8</v>
      </c>
      <c r="C25" s="70"/>
      <c r="D25" s="37">
        <f t="shared" si="2"/>
        <v>603900</v>
      </c>
      <c r="E25" s="54">
        <v>0</v>
      </c>
      <c r="F25" s="37">
        <v>603900</v>
      </c>
    </row>
    <row r="26" spans="1:6" ht="25.5">
      <c r="A26" s="38" t="s">
        <v>16</v>
      </c>
      <c r="B26" s="38" t="s">
        <v>8</v>
      </c>
      <c r="C26" s="70"/>
      <c r="D26" s="37">
        <f t="shared" si="2"/>
        <v>667280</v>
      </c>
      <c r="E26" s="54">
        <v>0</v>
      </c>
      <c r="F26" s="37">
        <v>667280</v>
      </c>
    </row>
    <row r="27" spans="1:6" ht="25.5">
      <c r="A27" s="38" t="s">
        <v>17</v>
      </c>
      <c r="B27" s="38" t="s">
        <v>8</v>
      </c>
      <c r="C27" s="70"/>
      <c r="D27" s="37">
        <f t="shared" si="2"/>
        <v>600000</v>
      </c>
      <c r="E27" s="54">
        <v>0</v>
      </c>
      <c r="F27" s="37">
        <v>600000</v>
      </c>
    </row>
    <row r="28" spans="1:6" ht="25.5">
      <c r="A28" s="38" t="s">
        <v>19</v>
      </c>
      <c r="B28" s="38" t="s">
        <v>8</v>
      </c>
      <c r="C28" s="70"/>
      <c r="D28" s="37">
        <f t="shared" si="2"/>
        <v>1257600</v>
      </c>
      <c r="E28" s="54">
        <v>0</v>
      </c>
      <c r="F28" s="37">
        <v>1257600</v>
      </c>
    </row>
    <row r="29" spans="1:6" ht="25.5">
      <c r="A29" s="40" t="s">
        <v>20</v>
      </c>
      <c r="B29" s="38" t="s">
        <v>8</v>
      </c>
      <c r="C29" s="70"/>
      <c r="D29" s="37">
        <f t="shared" si="2"/>
        <v>1578706</v>
      </c>
      <c r="E29" s="54">
        <v>0</v>
      </c>
      <c r="F29" s="37">
        <v>1578706</v>
      </c>
    </row>
    <row r="30" spans="1:6" ht="25.5">
      <c r="A30" s="73" t="s">
        <v>21</v>
      </c>
      <c r="B30" s="38" t="s">
        <v>8</v>
      </c>
      <c r="C30" s="70"/>
      <c r="D30" s="37">
        <f t="shared" si="2"/>
        <v>671680</v>
      </c>
      <c r="E30" s="54">
        <v>0</v>
      </c>
      <c r="F30" s="37">
        <v>671680</v>
      </c>
    </row>
    <row r="31" spans="1:6">
      <c r="A31" s="74"/>
      <c r="B31" s="38" t="s">
        <v>63</v>
      </c>
      <c r="C31" s="70"/>
      <c r="D31" s="37">
        <f t="shared" si="2"/>
        <v>180178</v>
      </c>
      <c r="E31" s="54">
        <v>0</v>
      </c>
      <c r="F31" s="37">
        <v>180178</v>
      </c>
    </row>
    <row r="32" spans="1:6" ht="25.5">
      <c r="A32" s="39" t="s">
        <v>22</v>
      </c>
      <c r="B32" s="38" t="s">
        <v>8</v>
      </c>
      <c r="C32" s="70"/>
      <c r="D32" s="37">
        <f t="shared" si="2"/>
        <v>878202</v>
      </c>
      <c r="E32" s="54">
        <v>0</v>
      </c>
      <c r="F32" s="37">
        <v>878202</v>
      </c>
    </row>
    <row r="33" spans="1:7" ht="25.5">
      <c r="A33" s="38" t="s">
        <v>23</v>
      </c>
      <c r="B33" s="38" t="s">
        <v>8</v>
      </c>
      <c r="C33" s="70"/>
      <c r="D33" s="37">
        <f t="shared" si="2"/>
        <v>940120</v>
      </c>
      <c r="E33" s="54">
        <v>0</v>
      </c>
      <c r="F33" s="37">
        <v>940120</v>
      </c>
    </row>
    <row r="34" spans="1:7" ht="25.5">
      <c r="A34" s="72" t="s">
        <v>24</v>
      </c>
      <c r="B34" s="38" t="s">
        <v>8</v>
      </c>
      <c r="C34" s="70"/>
      <c r="D34" s="37">
        <f t="shared" si="2"/>
        <v>663000</v>
      </c>
      <c r="E34" s="54">
        <v>0</v>
      </c>
      <c r="F34" s="37">
        <v>663000</v>
      </c>
    </row>
    <row r="35" spans="1:7">
      <c r="A35" s="72"/>
      <c r="B35" s="38" t="s">
        <v>65</v>
      </c>
      <c r="C35" s="70"/>
      <c r="D35" s="37">
        <f t="shared" si="2"/>
        <v>92000</v>
      </c>
      <c r="E35" s="54">
        <v>0</v>
      </c>
      <c r="F35" s="37">
        <v>92000</v>
      </c>
    </row>
    <row r="36" spans="1:7" ht="25.5">
      <c r="A36" s="72"/>
      <c r="B36" s="38" t="s">
        <v>58</v>
      </c>
      <c r="C36" s="70"/>
      <c r="D36" s="37">
        <f t="shared" si="2"/>
        <v>32346.38</v>
      </c>
      <c r="E36" s="54">
        <v>0</v>
      </c>
      <c r="F36" s="37">
        <v>32346.38</v>
      </c>
    </row>
    <row r="37" spans="1:7" ht="25.5">
      <c r="A37" s="72"/>
      <c r="B37" s="38" t="s">
        <v>57</v>
      </c>
      <c r="C37" s="70"/>
      <c r="D37" s="37">
        <f t="shared" si="2"/>
        <v>70132.67</v>
      </c>
      <c r="E37" s="54">
        <v>0</v>
      </c>
      <c r="F37" s="37">
        <v>70132.67</v>
      </c>
    </row>
    <row r="38" spans="1:7" ht="25.5">
      <c r="A38" s="72"/>
      <c r="B38" s="38" t="s">
        <v>56</v>
      </c>
      <c r="C38" s="70"/>
      <c r="D38" s="37">
        <f t="shared" si="2"/>
        <v>206970</v>
      </c>
      <c r="E38" s="54">
        <v>0</v>
      </c>
      <c r="F38" s="37">
        <v>206970</v>
      </c>
    </row>
    <row r="39" spans="1:7" ht="25.5">
      <c r="A39" s="38" t="s">
        <v>25</v>
      </c>
      <c r="B39" s="38" t="s">
        <v>8</v>
      </c>
      <c r="C39" s="70"/>
      <c r="D39" s="37">
        <f t="shared" si="2"/>
        <v>1406400</v>
      </c>
      <c r="E39" s="54">
        <v>0</v>
      </c>
      <c r="F39" s="37">
        <v>1406400</v>
      </c>
    </row>
    <row r="40" spans="1:7" ht="25.5">
      <c r="A40" s="38" t="s">
        <v>26</v>
      </c>
      <c r="B40" s="38" t="s">
        <v>8</v>
      </c>
      <c r="C40" s="70"/>
      <c r="D40" s="37">
        <f t="shared" si="2"/>
        <v>2373110</v>
      </c>
      <c r="E40" s="54">
        <v>0</v>
      </c>
      <c r="F40" s="37">
        <v>2373110</v>
      </c>
    </row>
    <row r="41" spans="1:7" ht="25.5">
      <c r="A41" s="38" t="s">
        <v>27</v>
      </c>
      <c r="B41" s="38" t="s">
        <v>8</v>
      </c>
      <c r="C41" s="70"/>
      <c r="D41" s="37">
        <f t="shared" si="2"/>
        <v>1088000</v>
      </c>
      <c r="E41" s="54">
        <v>0</v>
      </c>
      <c r="F41" s="37">
        <v>1088000</v>
      </c>
    </row>
    <row r="42" spans="1:7" ht="25.5">
      <c r="A42" s="38" t="s">
        <v>28</v>
      </c>
      <c r="B42" s="38" t="s">
        <v>8</v>
      </c>
      <c r="C42" s="71"/>
      <c r="D42" s="37">
        <f t="shared" si="2"/>
        <v>889200</v>
      </c>
      <c r="E42" s="54">
        <v>0</v>
      </c>
      <c r="F42" s="37">
        <v>889200</v>
      </c>
      <c r="G42" s="12">
        <v>33641500</v>
      </c>
    </row>
    <row r="43" spans="1:7">
      <c r="A43" s="77" t="s">
        <v>29</v>
      </c>
      <c r="B43" s="77"/>
      <c r="C43" s="78"/>
      <c r="D43" s="37">
        <f>E43+F43</f>
        <v>24284804.75</v>
      </c>
      <c r="E43" s="37">
        <f>SUM(E17:E42)</f>
        <v>0</v>
      </c>
      <c r="F43" s="37">
        <f>SUM(F13:F42)</f>
        <v>24284804.75</v>
      </c>
      <c r="G43" s="51">
        <f>G42-F43</f>
        <v>9356695.25</v>
      </c>
    </row>
    <row r="44" spans="1:7">
      <c r="A44" s="40" t="s">
        <v>11</v>
      </c>
      <c r="B44" s="79" t="s">
        <v>8</v>
      </c>
      <c r="C44" s="80" t="s">
        <v>30</v>
      </c>
      <c r="D44" s="37">
        <f t="shared" ref="D44:D50" si="3">E44+F44</f>
        <v>1399920</v>
      </c>
      <c r="E44" s="41">
        <f>1399920-1890</f>
        <v>1398030</v>
      </c>
      <c r="F44" s="37">
        <v>1890</v>
      </c>
    </row>
    <row r="45" spans="1:7">
      <c r="A45" s="42" t="s">
        <v>18</v>
      </c>
      <c r="B45" s="79"/>
      <c r="C45" s="80"/>
      <c r="D45" s="37">
        <f t="shared" si="3"/>
        <v>570200</v>
      </c>
      <c r="E45" s="41">
        <f>570200-770</f>
        <v>569430</v>
      </c>
      <c r="F45" s="37">
        <v>770</v>
      </c>
    </row>
    <row r="46" spans="1:7">
      <c r="A46" s="42" t="s">
        <v>31</v>
      </c>
      <c r="B46" s="79"/>
      <c r="C46" s="80"/>
      <c r="D46" s="37">
        <f t="shared" si="3"/>
        <v>1057160</v>
      </c>
      <c r="E46" s="41">
        <f>1057160-1427</f>
        <v>1055733</v>
      </c>
      <c r="F46" s="37">
        <v>1427</v>
      </c>
    </row>
    <row r="47" spans="1:7">
      <c r="A47" s="42" t="s">
        <v>32</v>
      </c>
      <c r="B47" s="79"/>
      <c r="C47" s="80"/>
      <c r="D47" s="37">
        <f t="shared" si="3"/>
        <v>1067040</v>
      </c>
      <c r="E47" s="41">
        <f>1067040-1441</f>
        <v>1065599</v>
      </c>
      <c r="F47" s="37">
        <v>1441</v>
      </c>
    </row>
    <row r="48" spans="1:7">
      <c r="A48" s="42" t="s">
        <v>33</v>
      </c>
      <c r="B48" s="79"/>
      <c r="C48" s="80"/>
      <c r="D48" s="37">
        <f t="shared" si="3"/>
        <v>792300</v>
      </c>
      <c r="E48" s="41">
        <f>792300-1070</f>
        <v>791230</v>
      </c>
      <c r="F48" s="37">
        <v>1070</v>
      </c>
    </row>
    <row r="49" spans="1:6">
      <c r="A49" s="42" t="s">
        <v>34</v>
      </c>
      <c r="B49" s="79"/>
      <c r="C49" s="80"/>
      <c r="D49" s="37">
        <f t="shared" si="3"/>
        <v>897000</v>
      </c>
      <c r="E49" s="41">
        <f>897000-1211</f>
        <v>895789</v>
      </c>
      <c r="F49" s="37">
        <v>1211</v>
      </c>
    </row>
    <row r="50" spans="1:6">
      <c r="A50" s="42" t="s">
        <v>35</v>
      </c>
      <c r="B50" s="79"/>
      <c r="C50" s="80"/>
      <c r="D50" s="37">
        <f t="shared" si="3"/>
        <v>1011398</v>
      </c>
      <c r="E50" s="41">
        <f>1011398-1365</f>
        <v>1010033</v>
      </c>
      <c r="F50" s="37">
        <v>1365</v>
      </c>
    </row>
    <row r="51" spans="1:6">
      <c r="A51" s="77" t="s">
        <v>29</v>
      </c>
      <c r="B51" s="77"/>
      <c r="C51" s="78"/>
      <c r="D51" s="37">
        <f>SUM(D44:D50)</f>
        <v>6795018</v>
      </c>
      <c r="E51" s="37">
        <f t="shared" ref="E51:F51" si="4">SUM(E44:E50)</f>
        <v>6785844</v>
      </c>
      <c r="F51" s="37">
        <f t="shared" si="4"/>
        <v>9174</v>
      </c>
    </row>
    <row r="52" spans="1:6">
      <c r="A52" s="75" t="s">
        <v>36</v>
      </c>
      <c r="B52" s="75"/>
      <c r="C52" s="76"/>
      <c r="D52" s="37">
        <f>D51+D43</f>
        <v>31079822.75</v>
      </c>
      <c r="E52" s="37">
        <f>E51+E43</f>
        <v>6785844</v>
      </c>
      <c r="F52" s="37">
        <f>F51+F43</f>
        <v>24293978.75</v>
      </c>
    </row>
    <row r="55" spans="1:6">
      <c r="F55" s="50"/>
    </row>
  </sheetData>
  <autoFilter ref="A12:F52"/>
  <mergeCells count="17">
    <mergeCell ref="A52:C52"/>
    <mergeCell ref="A43:C43"/>
    <mergeCell ref="B44:B50"/>
    <mergeCell ref="C44:C50"/>
    <mergeCell ref="A51:C51"/>
    <mergeCell ref="C13:C42"/>
    <mergeCell ref="A34:A38"/>
    <mergeCell ref="A30:A31"/>
    <mergeCell ref="A8:F8"/>
    <mergeCell ref="D1:F7"/>
    <mergeCell ref="D9:F9"/>
    <mergeCell ref="A11:A12"/>
    <mergeCell ref="B11:B12"/>
    <mergeCell ref="C11:C12"/>
    <mergeCell ref="D11:D12"/>
    <mergeCell ref="E11:F11"/>
    <mergeCell ref="A17:A18"/>
  </mergeCells>
  <pageMargins left="0.51181102362204722" right="0.31496062992125984" top="0.35433070866141736" bottom="0.35433070866141736" header="0" footer="0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  </vt:lpstr>
      <vt:lpstr>Приложение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gtihaa</cp:lastModifiedBy>
  <cp:lastPrinted>2024-03-22T09:33:25Z</cp:lastPrinted>
  <dcterms:created xsi:type="dcterms:W3CDTF">2023-08-10T19:03:18Z</dcterms:created>
  <dcterms:modified xsi:type="dcterms:W3CDTF">2024-03-26T10:37:24Z</dcterms:modified>
</cp:coreProperties>
</file>